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lab.'!$A$1:$J$46</definedName>
    <definedName name="_xlnm.Print_Titles" localSheetId="0">'vc lab.'!$7:$7</definedName>
  </definedNames>
  <calcPr fullCalcOnLoad="1"/>
</workbook>
</file>

<file path=xl/sharedStrings.xml><?xml version="1.0" encoding="utf-8"?>
<sst xmlns="http://schemas.openxmlformats.org/spreadsheetml/2006/main" count="79" uniqueCount="78">
  <si>
    <t>Nr. Crt.</t>
  </si>
  <si>
    <t>Denumire laborator</t>
  </si>
  <si>
    <t>Laborator Clinic dr. Berceanu SRL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</si>
  <si>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</si>
  <si>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</si>
  <si>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</si>
  <si>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</si>
  <si>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</si>
  <si>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</si>
  <si>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</si>
  <si>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</si>
  <si>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</si>
  <si>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</si>
  <si>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</si>
  <si>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</si>
  <si>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</si>
  <si>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</si>
  <si>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</si>
  <si>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</si>
  <si>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</si>
  <si>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</si>
  <si>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</si>
  <si>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</si>
  <si>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</si>
  <si>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</si>
  <si>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</si>
  <si>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</si>
  <si>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</si>
  <si>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</si>
  <si>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</si>
  <si>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</si>
  <si>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</si>
  <si>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</si>
  <si>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</si>
  <si>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</si>
  <si>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</si>
  <si>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</si>
  <si>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</si>
  <si>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</si>
  <si>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</si>
  <si>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</si>
  <si>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</si>
  <si>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</si>
  <si>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</si>
  <si>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</si>
  <si>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</si>
  <si>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</si>
  <si>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</si>
  <si>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</si>
  <si>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</si>
  <si>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</si>
  <si>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</si>
  <si>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</si>
  <si>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</si>
  <si>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</si>
  <si>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</si>
  <si>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</si>
  <si>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</si>
  <si>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</si>
  <si>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</si>
  <si>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</si>
  <si>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</si>
  <si>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</si>
  <si>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</si>
  <si>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</si>
  <si>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</si>
  <si>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</si>
  <si>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</si>
  <si>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</si>
  <si>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</si>
  <si>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</si>
  <si>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</si>
  <si>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</si>
  <si>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</si>
  <si>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CENTRALIZATOR SERVICII PARACLINICE- PUNCTE, VALOAREA PUNCTULUI, VALORI CONTRACT</t>
  </si>
  <si>
    <t>LABORATOR DE ANALIZE MEDICALE</t>
  </si>
  <si>
    <t>TOTAL VALOARE CONTRACT IULIE 2021  - FORMULA</t>
  </si>
  <si>
    <t>TOTAL VALOARE CONTRACT IULIE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</si>
</sst>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left" vertical="center" wrapText="1"/>
    </xf>
    <xf numFmtId="9" fontId="2" fillId="0" borderId="12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50" zoomScalePageLayoutView="0" workbookViewId="0" topLeftCell="A1">
      <pane xSplit="2" topLeftCell="C1" activePane="topRight" state="frozen"/>
      <selection pane="topLeft" activeCell="A4" sqref="A4"/>
      <selection pane="topRight" activeCell="L6" sqref="L6"/>
    </sheetView>
  </sheetViews>
  <sheetFormatPr defaultColWidth="9.140625" defaultRowHeight="12.75"/>
  <cols>
    <col min="1" max="1" width="6.8515625" style="13" customWidth="1"/>
    <col min="2" max="2" width="62.7109375" style="14" customWidth="1"/>
    <col min="3" max="3" width="18.140625" style="13" customWidth="1"/>
    <col min="4" max="5" width="18.7109375" style="15" customWidth="1"/>
    <col min="6" max="6" width="19.00390625" style="15" customWidth="1"/>
    <col min="7" max="7" width="18.00390625" style="15" customWidth="1"/>
    <col min="8" max="8" width="18.57421875" style="15" customWidth="1"/>
    <col min="9" max="9" width="0.13671875" style="13" customWidth="1"/>
    <col min="10" max="10" width="21.00390625" style="13" customWidth="1"/>
    <col min="11" max="16384" width="9.140625" style="13" customWidth="1"/>
  </cols>
  <sheetData>
    <row r="1" ht="16.5" customHeight="1">
      <c r="C1" s="15"/>
    </row>
    <row r="2" spans="2:8" ht="18.75">
      <c r="B2" s="2" t="s">
        <v>74</v>
      </c>
      <c r="E2" s="2"/>
      <c r="F2" s="2"/>
      <c r="G2" s="2"/>
      <c r="H2" s="2"/>
    </row>
    <row r="3" spans="2:8" ht="18.75">
      <c r="B3" s="2" t="s">
        <v>75</v>
      </c>
      <c r="E3" s="2"/>
      <c r="F3" s="2"/>
      <c r="G3" s="2"/>
      <c r="H3" s="2"/>
    </row>
    <row r="4" spans="2:8" ht="18.75">
      <c r="B4" s="2"/>
      <c r="E4" s="2"/>
      <c r="F4" s="2"/>
      <c r="G4" s="2"/>
      <c r="H4" s="2"/>
    </row>
    <row r="5" spans="3:8" ht="21.75" customHeight="1">
      <c r="C5" s="3"/>
      <c r="D5" s="13"/>
      <c r="F5" s="2"/>
      <c r="G5" s="2"/>
      <c r="H5" s="2"/>
    </row>
    <row r="6" spans="3:10" ht="36.75" customHeight="1">
      <c r="C6" s="27" t="s">
        <v>36</v>
      </c>
      <c r="D6" s="28"/>
      <c r="E6" s="29" t="s">
        <v>37</v>
      </c>
      <c r="F6" s="30"/>
      <c r="G6" s="30"/>
      <c r="H6" s="31"/>
      <c r="I6" s="21"/>
      <c r="J6" s="21"/>
    </row>
    <row r="7" spans="1:10" ht="113.25" customHeight="1">
      <c r="A7" s="4" t="s">
        <v>0</v>
      </c>
      <c r="B7" s="10" t="s">
        <v>1</v>
      </c>
      <c r="C7" s="5" t="s">
        <v>15</v>
      </c>
      <c r="D7" s="1" t="s">
        <v>35</v>
      </c>
      <c r="E7" s="5" t="s">
        <v>22</v>
      </c>
      <c r="F7" s="1" t="s">
        <v>23</v>
      </c>
      <c r="G7" s="5" t="s">
        <v>24</v>
      </c>
      <c r="H7" s="1" t="s">
        <v>25</v>
      </c>
      <c r="I7" s="22" t="s">
        <v>76</v>
      </c>
      <c r="J7" s="22" t="s">
        <v>77</v>
      </c>
    </row>
    <row r="8" spans="1:10" ht="46.5" customHeight="1">
      <c r="A8" s="20" t="s">
        <v>46</v>
      </c>
      <c r="B8" s="32" t="s">
        <v>8</v>
      </c>
      <c r="C8" s="24">
        <f>639.37+20</f>
        <v>659.37</v>
      </c>
      <c r="D8" s="25">
        <f aca="true" t="shared" si="0" ref="D8:D34">C8*$C$38</f>
        <v>18755.138729440794</v>
      </c>
      <c r="E8" s="25">
        <v>96</v>
      </c>
      <c r="F8" s="24">
        <f aca="true" t="shared" si="1" ref="F8:F34">E8*$F$39</f>
        <v>11176.03596971462</v>
      </c>
      <c r="G8" s="25">
        <v>391</v>
      </c>
      <c r="H8" s="25">
        <f aca="true" t="shared" si="2" ref="H8:H34">G8*$F$42</f>
        <v>8294.638520562483</v>
      </c>
      <c r="I8" s="25">
        <f aca="true" t="shared" si="3" ref="I8:I34">D8+F8+H8</f>
        <v>38225.81321971789</v>
      </c>
      <c r="J8" s="25">
        <f>ROUND(I8,2)</f>
        <v>38225.81</v>
      </c>
    </row>
    <row r="9" spans="1:10" ht="46.5" customHeight="1">
      <c r="A9" s="20" t="s">
        <v>49</v>
      </c>
      <c r="B9" s="32" t="s">
        <v>41</v>
      </c>
      <c r="C9" s="24">
        <v>1598.2</v>
      </c>
      <c r="D9" s="25">
        <f t="shared" si="0"/>
        <v>45459.24551828606</v>
      </c>
      <c r="E9" s="25">
        <v>123</v>
      </c>
      <c r="F9" s="24">
        <f t="shared" si="1"/>
        <v>14319.296086196855</v>
      </c>
      <c r="G9" s="25">
        <v>646</v>
      </c>
      <c r="H9" s="25">
        <f t="shared" si="2"/>
        <v>13704.185381798885</v>
      </c>
      <c r="I9" s="25">
        <f t="shared" si="3"/>
        <v>73482.72698628179</v>
      </c>
      <c r="J9" s="25">
        <f aca="true" t="shared" si="4" ref="J9:J33">ROUND(I9,2)</f>
        <v>73482.73</v>
      </c>
    </row>
    <row r="10" spans="1:10" ht="46.5" customHeight="1">
      <c r="A10" s="20" t="s">
        <v>49</v>
      </c>
      <c r="B10" s="32" t="s">
        <v>42</v>
      </c>
      <c r="C10" s="24">
        <f>735+15+345</f>
        <v>1095</v>
      </c>
      <c r="D10" s="25">
        <f t="shared" si="0"/>
        <v>31146.21063854538</v>
      </c>
      <c r="E10" s="25">
        <f>126+2</f>
        <v>128</v>
      </c>
      <c r="F10" s="24">
        <f t="shared" si="1"/>
        <v>14901.381292952825</v>
      </c>
      <c r="G10" s="25">
        <v>702</v>
      </c>
      <c r="H10" s="25">
        <f t="shared" si="2"/>
        <v>14892.164300344919</v>
      </c>
      <c r="I10" s="25">
        <f t="shared" si="3"/>
        <v>60939.75623184312</v>
      </c>
      <c r="J10" s="25">
        <f t="shared" si="4"/>
        <v>60939.76</v>
      </c>
    </row>
    <row r="11" spans="1:10" ht="46.5" customHeight="1">
      <c r="A11" s="20" t="s">
        <v>60</v>
      </c>
      <c r="B11" s="32" t="s">
        <v>11</v>
      </c>
      <c r="C11" s="24">
        <f>1581.25-17.14-5.71+24</f>
        <v>1582.3999999999999</v>
      </c>
      <c r="D11" s="25">
        <f t="shared" si="0"/>
        <v>45009.829876195625</v>
      </c>
      <c r="E11" s="25">
        <v>123</v>
      </c>
      <c r="F11" s="24">
        <f t="shared" si="1"/>
        <v>14319.296086196855</v>
      </c>
      <c r="G11" s="25">
        <v>676</v>
      </c>
      <c r="H11" s="25">
        <f t="shared" si="2"/>
        <v>14340.602659591405</v>
      </c>
      <c r="I11" s="25">
        <f t="shared" si="3"/>
        <v>73669.72862198389</v>
      </c>
      <c r="J11" s="25">
        <f t="shared" si="4"/>
        <v>73669.73</v>
      </c>
    </row>
    <row r="12" spans="1:10" ht="46.5" customHeight="1">
      <c r="A12" s="20" t="s">
        <v>61</v>
      </c>
      <c r="B12" s="32" t="s">
        <v>16</v>
      </c>
      <c r="C12" s="24">
        <v>566.93</v>
      </c>
      <c r="D12" s="25">
        <f t="shared" si="0"/>
        <v>16125.772782931992</v>
      </c>
      <c r="E12" s="25">
        <v>128</v>
      </c>
      <c r="F12" s="24">
        <f t="shared" si="1"/>
        <v>14901.381292952825</v>
      </c>
      <c r="G12" s="25">
        <v>632</v>
      </c>
      <c r="H12" s="25">
        <f t="shared" si="2"/>
        <v>13407.190652162377</v>
      </c>
      <c r="I12" s="25">
        <f t="shared" si="3"/>
        <v>44434.344728047196</v>
      </c>
      <c r="J12" s="25">
        <f t="shared" si="4"/>
        <v>44434.34</v>
      </c>
    </row>
    <row r="13" spans="1:10" ht="46.5" customHeight="1">
      <c r="A13" s="20" t="s">
        <v>52</v>
      </c>
      <c r="B13" s="32" t="s">
        <v>17</v>
      </c>
      <c r="C13" s="24">
        <f>568.8+30+3.43</f>
        <v>602.2299999999999</v>
      </c>
      <c r="D13" s="25">
        <f t="shared" si="0"/>
        <v>17129.84697064035</v>
      </c>
      <c r="E13" s="25">
        <f>122-2</f>
        <v>120</v>
      </c>
      <c r="F13" s="24">
        <f t="shared" si="1"/>
        <v>13970.044962143273</v>
      </c>
      <c r="G13" s="25">
        <v>1023</v>
      </c>
      <c r="H13" s="25">
        <f t="shared" si="2"/>
        <v>21701.82917272486</v>
      </c>
      <c r="I13" s="25">
        <f t="shared" si="3"/>
        <v>52801.72110550848</v>
      </c>
      <c r="J13" s="25">
        <f t="shared" si="4"/>
        <v>52801.72</v>
      </c>
    </row>
    <row r="14" spans="1:10" ht="46.5" customHeight="1">
      <c r="A14" s="20" t="s">
        <v>47</v>
      </c>
      <c r="B14" s="32" t="s">
        <v>27</v>
      </c>
      <c r="C14" s="24">
        <f>643+20</f>
        <v>663</v>
      </c>
      <c r="D14" s="25">
        <f t="shared" si="0"/>
        <v>18858.39055100967</v>
      </c>
      <c r="E14" s="25">
        <v>146</v>
      </c>
      <c r="F14" s="24">
        <f t="shared" si="1"/>
        <v>16996.888037274315</v>
      </c>
      <c r="G14" s="25">
        <v>912</v>
      </c>
      <c r="H14" s="25">
        <f t="shared" si="2"/>
        <v>19347.085244892543</v>
      </c>
      <c r="I14" s="25">
        <f t="shared" si="3"/>
        <v>55202.363833176525</v>
      </c>
      <c r="J14" s="25">
        <f t="shared" si="4"/>
        <v>55202.36</v>
      </c>
    </row>
    <row r="15" spans="1:10" ht="46.5" customHeight="1">
      <c r="A15" s="20" t="s">
        <v>50</v>
      </c>
      <c r="B15" s="32" t="s">
        <v>12</v>
      </c>
      <c r="C15" s="24">
        <f>1478.73-15</f>
        <v>1463.73</v>
      </c>
      <c r="D15" s="25">
        <f t="shared" si="0"/>
        <v>41634.377075760756</v>
      </c>
      <c r="E15" s="25">
        <v>155</v>
      </c>
      <c r="F15" s="24">
        <f t="shared" si="1"/>
        <v>18044.641409435062</v>
      </c>
      <c r="G15" s="25">
        <v>944</v>
      </c>
      <c r="H15" s="25">
        <f t="shared" si="2"/>
        <v>20025.930341204563</v>
      </c>
      <c r="I15" s="25">
        <f t="shared" si="3"/>
        <v>79704.94882640039</v>
      </c>
      <c r="J15" s="25">
        <f t="shared" si="4"/>
        <v>79704.95</v>
      </c>
    </row>
    <row r="16" spans="1:10" ht="46.5" customHeight="1">
      <c r="A16" s="20" t="s">
        <v>62</v>
      </c>
      <c r="B16" s="32" t="s">
        <v>5</v>
      </c>
      <c r="C16" s="24">
        <f>695.31+12.14</f>
        <v>707.4499999999999</v>
      </c>
      <c r="D16" s="25">
        <f t="shared" si="0"/>
        <v>20122.727594738746</v>
      </c>
      <c r="E16" s="25">
        <v>125</v>
      </c>
      <c r="F16" s="24">
        <f t="shared" si="1"/>
        <v>14552.130168899243</v>
      </c>
      <c r="G16" s="25">
        <v>645</v>
      </c>
      <c r="H16" s="25">
        <f t="shared" si="2"/>
        <v>13682.971472539135</v>
      </c>
      <c r="I16" s="25">
        <f t="shared" si="3"/>
        <v>48357.82923617713</v>
      </c>
      <c r="J16" s="25">
        <f t="shared" si="4"/>
        <v>48357.83</v>
      </c>
    </row>
    <row r="17" spans="1:10" ht="46.5" customHeight="1">
      <c r="A17" s="20" t="s">
        <v>63</v>
      </c>
      <c r="B17" s="32" t="s">
        <v>9</v>
      </c>
      <c r="C17" s="24">
        <f>918.2-24-122+349.72</f>
        <v>1121.92</v>
      </c>
      <c r="D17" s="25">
        <f t="shared" si="0"/>
        <v>31911.923871777934</v>
      </c>
      <c r="E17" s="25">
        <v>143</v>
      </c>
      <c r="F17" s="24">
        <f t="shared" si="1"/>
        <v>16647.636913220733</v>
      </c>
      <c r="G17" s="25">
        <v>636</v>
      </c>
      <c r="H17" s="25">
        <f t="shared" si="2"/>
        <v>13492.04628920138</v>
      </c>
      <c r="I17" s="25">
        <f t="shared" si="3"/>
        <v>62051.60707420005</v>
      </c>
      <c r="J17" s="25">
        <f t="shared" si="4"/>
        <v>62051.61</v>
      </c>
    </row>
    <row r="18" spans="1:10" ht="46.5" customHeight="1">
      <c r="A18" s="20" t="s">
        <v>64</v>
      </c>
      <c r="B18" s="32" t="s">
        <v>6</v>
      </c>
      <c r="C18" s="24">
        <f>2486.77+60</f>
        <v>2546.77</v>
      </c>
      <c r="D18" s="25">
        <f t="shared" si="0"/>
        <v>72440.39713966048</v>
      </c>
      <c r="E18" s="25">
        <v>161</v>
      </c>
      <c r="F18" s="24">
        <f t="shared" si="1"/>
        <v>18743.143657542227</v>
      </c>
      <c r="G18" s="25">
        <v>1066</v>
      </c>
      <c r="H18" s="25">
        <f t="shared" si="2"/>
        <v>22614.027270894137</v>
      </c>
      <c r="I18" s="25">
        <f t="shared" si="3"/>
        <v>113797.56806809684</v>
      </c>
      <c r="J18" s="25">
        <f t="shared" si="4"/>
        <v>113797.57</v>
      </c>
    </row>
    <row r="19" spans="1:10" ht="46.5" customHeight="1">
      <c r="A19" s="20" t="s">
        <v>53</v>
      </c>
      <c r="B19" s="32" t="s">
        <v>59</v>
      </c>
      <c r="C19" s="24">
        <v>713.06</v>
      </c>
      <c r="D19" s="25">
        <f t="shared" si="0"/>
        <v>20282.29859170883</v>
      </c>
      <c r="E19" s="25">
        <v>94</v>
      </c>
      <c r="F19" s="24">
        <f t="shared" si="1"/>
        <v>10943.20188701223</v>
      </c>
      <c r="G19" s="25">
        <v>409</v>
      </c>
      <c r="H19" s="25">
        <f t="shared" si="2"/>
        <v>8676.488887237994</v>
      </c>
      <c r="I19" s="25">
        <f t="shared" si="3"/>
        <v>39901.98936595905</v>
      </c>
      <c r="J19" s="25">
        <f t="shared" si="4"/>
        <v>39901.99</v>
      </c>
    </row>
    <row r="20" spans="1:10" ht="46.5" customHeight="1">
      <c r="A20" s="20" t="s">
        <v>65</v>
      </c>
      <c r="B20" s="33" t="s">
        <v>4</v>
      </c>
      <c r="C20" s="24">
        <v>484.2</v>
      </c>
      <c r="D20" s="25">
        <f t="shared" si="0"/>
        <v>13772.598348112944</v>
      </c>
      <c r="E20" s="25">
        <v>65</v>
      </c>
      <c r="F20" s="24">
        <f t="shared" si="1"/>
        <v>7567.107687827606</v>
      </c>
      <c r="G20" s="25">
        <v>359</v>
      </c>
      <c r="H20" s="25">
        <f t="shared" si="2"/>
        <v>7615.793424250464</v>
      </c>
      <c r="I20" s="25">
        <f t="shared" si="3"/>
        <v>28955.499460191015</v>
      </c>
      <c r="J20" s="25">
        <f t="shared" si="4"/>
        <v>28955.5</v>
      </c>
    </row>
    <row r="21" spans="1:10" ht="46.5" customHeight="1">
      <c r="A21" s="20" t="s">
        <v>48</v>
      </c>
      <c r="B21" s="32" t="s">
        <v>13</v>
      </c>
      <c r="C21" s="24">
        <f>1214.11+18</f>
        <v>1232.11</v>
      </c>
      <c r="D21" s="25">
        <f t="shared" si="0"/>
        <v>35046.17131493895</v>
      </c>
      <c r="E21" s="25">
        <v>160</v>
      </c>
      <c r="F21" s="24">
        <f t="shared" si="1"/>
        <v>18626.72661619103</v>
      </c>
      <c r="G21" s="25">
        <v>661</v>
      </c>
      <c r="H21" s="25">
        <f t="shared" si="2"/>
        <v>14022.394020695145</v>
      </c>
      <c r="I21" s="25">
        <f t="shared" si="3"/>
        <v>67695.29195182511</v>
      </c>
      <c r="J21" s="25">
        <f t="shared" si="4"/>
        <v>67695.29</v>
      </c>
    </row>
    <row r="22" spans="1:10" ht="46.5" customHeight="1">
      <c r="A22" s="20" t="s">
        <v>66</v>
      </c>
      <c r="B22" s="32" t="s">
        <v>20</v>
      </c>
      <c r="C22" s="24">
        <v>790.46</v>
      </c>
      <c r="D22" s="25">
        <f t="shared" si="0"/>
        <v>22483.866357392315</v>
      </c>
      <c r="E22" s="25">
        <v>159</v>
      </c>
      <c r="F22" s="24">
        <f t="shared" si="1"/>
        <v>18510.309574839837</v>
      </c>
      <c r="G22" s="25">
        <v>954</v>
      </c>
      <c r="H22" s="25">
        <f t="shared" si="2"/>
        <v>20238.06943380207</v>
      </c>
      <c r="I22" s="25">
        <f t="shared" si="3"/>
        <v>61232.24536603422</v>
      </c>
      <c r="J22" s="25">
        <f t="shared" si="4"/>
        <v>61232.25</v>
      </c>
    </row>
    <row r="23" spans="1:10" ht="46.5" customHeight="1">
      <c r="A23" s="20" t="s">
        <v>67</v>
      </c>
      <c r="B23" s="32" t="s">
        <v>10</v>
      </c>
      <c r="C23" s="24">
        <f>976.79-38.4-6.29-8</f>
        <v>924.1</v>
      </c>
      <c r="D23" s="25">
        <f t="shared" si="0"/>
        <v>26285.12625669387</v>
      </c>
      <c r="E23" s="25">
        <f>152-24</f>
        <v>128</v>
      </c>
      <c r="F23" s="24">
        <f t="shared" si="1"/>
        <v>14901.381292952825</v>
      </c>
      <c r="G23" s="25">
        <v>964</v>
      </c>
      <c r="H23" s="25">
        <f t="shared" si="2"/>
        <v>20450.208526399576</v>
      </c>
      <c r="I23" s="25">
        <f t="shared" si="3"/>
        <v>61636.71607604627</v>
      </c>
      <c r="J23" s="25">
        <f t="shared" si="4"/>
        <v>61636.72</v>
      </c>
    </row>
    <row r="24" spans="1:10" ht="46.5" customHeight="1">
      <c r="A24" s="20" t="s">
        <v>55</v>
      </c>
      <c r="B24" s="32" t="s">
        <v>18</v>
      </c>
      <c r="C24" s="24">
        <f>670.79-12.29</f>
        <v>658.5</v>
      </c>
      <c r="D24" s="25">
        <f t="shared" si="0"/>
        <v>18730.392425097838</v>
      </c>
      <c r="E24" s="25">
        <v>152</v>
      </c>
      <c r="F24" s="24">
        <f t="shared" si="1"/>
        <v>17695.39028538148</v>
      </c>
      <c r="G24" s="25">
        <v>955</v>
      </c>
      <c r="H24" s="25">
        <f t="shared" si="2"/>
        <v>20259.28334306182</v>
      </c>
      <c r="I24" s="25">
        <f t="shared" si="3"/>
        <v>56685.06605354114</v>
      </c>
      <c r="J24" s="25">
        <f t="shared" si="4"/>
        <v>56685.07</v>
      </c>
    </row>
    <row r="25" spans="1:10" ht="46.5" customHeight="1">
      <c r="A25" s="20" t="s">
        <v>58</v>
      </c>
      <c r="B25" s="32" t="s">
        <v>14</v>
      </c>
      <c r="C25" s="24">
        <f>797+20+5</f>
        <v>822</v>
      </c>
      <c r="D25" s="25">
        <f t="shared" si="0"/>
        <v>23380.99099989434</v>
      </c>
      <c r="E25" s="25">
        <f>141-1</f>
        <v>140</v>
      </c>
      <c r="F25" s="24">
        <f t="shared" si="1"/>
        <v>16298.385789167152</v>
      </c>
      <c r="G25" s="25">
        <v>820</v>
      </c>
      <c r="H25" s="25">
        <f t="shared" si="2"/>
        <v>17395.40559299549</v>
      </c>
      <c r="I25" s="25">
        <f t="shared" si="3"/>
        <v>57074.782382056976</v>
      </c>
      <c r="J25" s="25">
        <f t="shared" si="4"/>
        <v>57074.78</v>
      </c>
    </row>
    <row r="26" spans="1:10" ht="46.5" customHeight="1">
      <c r="A26" s="20" t="s">
        <v>68</v>
      </c>
      <c r="B26" s="32" t="s">
        <v>2</v>
      </c>
      <c r="C26" s="24">
        <f>910.51-8-12.86+5.15</f>
        <v>894.8</v>
      </c>
      <c r="D26" s="25">
        <f t="shared" si="0"/>
        <v>25451.71623686795</v>
      </c>
      <c r="E26" s="25">
        <v>154</v>
      </c>
      <c r="F26" s="24">
        <f t="shared" si="1"/>
        <v>17928.22436808387</v>
      </c>
      <c r="G26" s="25">
        <v>661</v>
      </c>
      <c r="H26" s="25">
        <f t="shared" si="2"/>
        <v>14022.394020695145</v>
      </c>
      <c r="I26" s="25">
        <f t="shared" si="3"/>
        <v>57402.33462564696</v>
      </c>
      <c r="J26" s="25">
        <f t="shared" si="4"/>
        <v>57402.33</v>
      </c>
    </row>
    <row r="27" spans="1:10" ht="46.5" customHeight="1">
      <c r="A27" s="20" t="s">
        <v>69</v>
      </c>
      <c r="B27" s="32" t="s">
        <v>7</v>
      </c>
      <c r="C27" s="24">
        <v>574.4</v>
      </c>
      <c r="D27" s="25">
        <f t="shared" si="0"/>
        <v>16338.249671945632</v>
      </c>
      <c r="E27" s="25">
        <v>85</v>
      </c>
      <c r="F27" s="24">
        <f t="shared" si="1"/>
        <v>9895.448514851485</v>
      </c>
      <c r="G27" s="25">
        <v>354</v>
      </c>
      <c r="H27" s="25">
        <f t="shared" si="2"/>
        <v>7509.723877951711</v>
      </c>
      <c r="I27" s="25">
        <f t="shared" si="3"/>
        <v>33743.42206474883</v>
      </c>
      <c r="J27" s="25">
        <f t="shared" si="4"/>
        <v>33743.42</v>
      </c>
    </row>
    <row r="28" spans="1:10" ht="46.5" customHeight="1">
      <c r="A28" s="20" t="s">
        <v>70</v>
      </c>
      <c r="B28" s="32" t="s">
        <v>19</v>
      </c>
      <c r="C28" s="24">
        <v>1401.29</v>
      </c>
      <c r="D28" s="25">
        <f t="shared" si="0"/>
        <v>39858.33196866416</v>
      </c>
      <c r="E28" s="25">
        <v>120</v>
      </c>
      <c r="F28" s="24">
        <f t="shared" si="1"/>
        <v>13970.044962143273</v>
      </c>
      <c r="G28" s="25">
        <v>673</v>
      </c>
      <c r="H28" s="25">
        <f t="shared" si="2"/>
        <v>14276.960931812151</v>
      </c>
      <c r="I28" s="25">
        <f t="shared" si="3"/>
        <v>68105.33786261958</v>
      </c>
      <c r="J28" s="25">
        <f t="shared" si="4"/>
        <v>68105.34</v>
      </c>
    </row>
    <row r="29" spans="1:10" ht="46.5" customHeight="1">
      <c r="A29" s="20" t="s">
        <v>71</v>
      </c>
      <c r="B29" s="32" t="s">
        <v>43</v>
      </c>
      <c r="C29" s="24">
        <f>2543.5-8-8-8+16-48+34</f>
        <v>2521.5</v>
      </c>
      <c r="D29" s="25">
        <f t="shared" si="0"/>
        <v>71721.6165525956</v>
      </c>
      <c r="E29" s="25">
        <v>160</v>
      </c>
      <c r="F29" s="24">
        <f t="shared" si="1"/>
        <v>18626.72661619103</v>
      </c>
      <c r="G29" s="25">
        <v>1261</v>
      </c>
      <c r="H29" s="25">
        <f t="shared" si="2"/>
        <v>26750.739576545504</v>
      </c>
      <c r="I29" s="25">
        <f t="shared" si="3"/>
        <v>117099.08274533214</v>
      </c>
      <c r="J29" s="25">
        <f t="shared" si="4"/>
        <v>117099.08</v>
      </c>
    </row>
    <row r="30" spans="1:10" ht="46.5" customHeight="1">
      <c r="A30" s="20" t="s">
        <v>54</v>
      </c>
      <c r="B30" s="32" t="s">
        <v>45</v>
      </c>
      <c r="C30" s="24">
        <v>614.25</v>
      </c>
      <c r="D30" s="25">
        <f t="shared" si="0"/>
        <v>17471.74418696484</v>
      </c>
      <c r="E30" s="25">
        <v>78</v>
      </c>
      <c r="F30" s="24">
        <f t="shared" si="1"/>
        <v>9080.529225393127</v>
      </c>
      <c r="G30" s="25">
        <v>420</v>
      </c>
      <c r="H30" s="25">
        <f t="shared" si="2"/>
        <v>8909.84188909525</v>
      </c>
      <c r="I30" s="25">
        <f t="shared" si="3"/>
        <v>35462.11530145322</v>
      </c>
      <c r="J30" s="25">
        <f t="shared" si="4"/>
        <v>35462.12</v>
      </c>
    </row>
    <row r="31" spans="1:10" ht="46.5" customHeight="1">
      <c r="A31" s="20" t="s">
        <v>72</v>
      </c>
      <c r="B31" s="32" t="s">
        <v>44</v>
      </c>
      <c r="C31" s="24">
        <f>1702.36-36</f>
        <v>1666.36</v>
      </c>
      <c r="D31" s="25">
        <f t="shared" si="0"/>
        <v>47397.99046543057</v>
      </c>
      <c r="E31" s="25">
        <v>181</v>
      </c>
      <c r="F31" s="24">
        <f t="shared" si="1"/>
        <v>21071.484484566103</v>
      </c>
      <c r="G31" s="25">
        <v>788</v>
      </c>
      <c r="H31" s="25">
        <f t="shared" si="2"/>
        <v>16716.56049668347</v>
      </c>
      <c r="I31" s="25">
        <f t="shared" si="3"/>
        <v>85186.03544668014</v>
      </c>
      <c r="J31" s="25">
        <f t="shared" si="4"/>
        <v>85186.04</v>
      </c>
    </row>
    <row r="32" spans="1:10" ht="46.5" customHeight="1">
      <c r="A32" s="20" t="s">
        <v>73</v>
      </c>
      <c r="B32" s="32" t="s">
        <v>21</v>
      </c>
      <c r="C32" s="24">
        <v>1164.64</v>
      </c>
      <c r="D32" s="25">
        <f t="shared" si="0"/>
        <v>33127.05274710091</v>
      </c>
      <c r="E32" s="25">
        <v>110</v>
      </c>
      <c r="F32" s="24">
        <f t="shared" si="1"/>
        <v>12805.874548631335</v>
      </c>
      <c r="G32" s="25">
        <v>472</v>
      </c>
      <c r="H32" s="25">
        <f t="shared" si="2"/>
        <v>10012.965170602281</v>
      </c>
      <c r="I32" s="25">
        <f t="shared" si="3"/>
        <v>55945.892466334524</v>
      </c>
      <c r="J32" s="25">
        <f t="shared" si="4"/>
        <v>55945.89</v>
      </c>
    </row>
    <row r="33" spans="1:10" ht="46.5" customHeight="1">
      <c r="A33" s="20" t="s">
        <v>51</v>
      </c>
      <c r="B33" s="32" t="s">
        <v>26</v>
      </c>
      <c r="C33" s="24">
        <f>600.6</f>
        <v>600.6</v>
      </c>
      <c r="D33" s="25">
        <f t="shared" si="0"/>
        <v>17083.483205032288</v>
      </c>
      <c r="E33" s="25">
        <f>80+27</f>
        <v>107</v>
      </c>
      <c r="F33" s="24">
        <f t="shared" si="1"/>
        <v>12456.623424577752</v>
      </c>
      <c r="G33" s="25">
        <v>635</v>
      </c>
      <c r="H33" s="25">
        <f t="shared" si="2"/>
        <v>13470.832379941628</v>
      </c>
      <c r="I33" s="25">
        <f t="shared" si="3"/>
        <v>43010.93900955167</v>
      </c>
      <c r="J33" s="25">
        <f t="shared" si="4"/>
        <v>43010.94</v>
      </c>
    </row>
    <row r="34" spans="1:10" ht="46.5" customHeight="1">
      <c r="A34" s="20" t="s">
        <v>56</v>
      </c>
      <c r="B34" s="32" t="s">
        <v>57</v>
      </c>
      <c r="C34" s="24">
        <f>448.4-8</f>
        <v>440.4</v>
      </c>
      <c r="D34" s="25">
        <f t="shared" si="0"/>
        <v>12526.749922571127</v>
      </c>
      <c r="E34" s="25">
        <v>93</v>
      </c>
      <c r="F34" s="24">
        <f t="shared" si="1"/>
        <v>10826.784845661037</v>
      </c>
      <c r="G34" s="25">
        <v>186</v>
      </c>
      <c r="H34" s="25">
        <f t="shared" si="2"/>
        <v>3945.7871223136112</v>
      </c>
      <c r="I34" s="25">
        <f t="shared" si="3"/>
        <v>27299.321890545776</v>
      </c>
      <c r="J34" s="25">
        <v>27299.31</v>
      </c>
    </row>
    <row r="35" spans="1:10" ht="37.5" customHeight="1">
      <c r="A35" s="6"/>
      <c r="B35" s="26" t="s">
        <v>3</v>
      </c>
      <c r="C35" s="7">
        <f>SUM(C8:C34)</f>
        <v>28109.670000000002</v>
      </c>
      <c r="D35" s="7">
        <f aca="true" t="shared" si="5" ref="D35:J35">SUM(D8:D34)</f>
        <v>799552.2399999999</v>
      </c>
      <c r="E35" s="7">
        <f t="shared" si="5"/>
        <v>3434</v>
      </c>
      <c r="F35" s="7">
        <f t="shared" si="5"/>
        <v>399776.12000000005</v>
      </c>
      <c r="G35" s="7">
        <f t="shared" si="5"/>
        <v>18845</v>
      </c>
      <c r="H35" s="7">
        <f t="shared" si="5"/>
        <v>399776.11999999994</v>
      </c>
      <c r="I35" s="7">
        <f t="shared" si="5"/>
        <v>1599104.48</v>
      </c>
      <c r="J35" s="7">
        <f t="shared" si="5"/>
        <v>1599104.48</v>
      </c>
    </row>
    <row r="36" spans="1:10" ht="48" customHeight="1">
      <c r="A36" s="8"/>
      <c r="B36" s="17" t="s">
        <v>28</v>
      </c>
      <c r="C36" s="7">
        <f>C35</f>
        <v>28109.670000000002</v>
      </c>
      <c r="D36" s="16"/>
      <c r="E36" s="18" t="s">
        <v>30</v>
      </c>
      <c r="F36" s="7">
        <f>0.5*1599104.48</f>
        <v>799552.24</v>
      </c>
      <c r="G36" s="16"/>
      <c r="H36" s="16"/>
      <c r="I36" s="16"/>
      <c r="J36" s="16"/>
    </row>
    <row r="37" spans="1:10" ht="40.5" customHeight="1">
      <c r="A37" s="8"/>
      <c r="B37" s="17" t="s">
        <v>38</v>
      </c>
      <c r="C37" s="7">
        <f>0.5*1599104.48</f>
        <v>799552.24</v>
      </c>
      <c r="D37" s="16"/>
      <c r="E37" s="34" t="s">
        <v>31</v>
      </c>
      <c r="F37" s="7">
        <f>0.5*F36</f>
        <v>399776.12</v>
      </c>
      <c r="G37" s="16"/>
      <c r="H37" s="16"/>
      <c r="I37" s="16"/>
      <c r="J37" s="16"/>
    </row>
    <row r="38" spans="1:10" ht="50.25" customHeight="1">
      <c r="A38" s="8"/>
      <c r="B38" s="17" t="s">
        <v>29</v>
      </c>
      <c r="C38" s="7">
        <f>C37/C36</f>
        <v>28.44402798040674</v>
      </c>
      <c r="D38" s="16"/>
      <c r="E38" s="34" t="s">
        <v>39</v>
      </c>
      <c r="F38" s="7">
        <f>E35</f>
        <v>3434</v>
      </c>
      <c r="G38" s="16"/>
      <c r="H38" s="16"/>
      <c r="I38" s="16"/>
      <c r="J38" s="16"/>
    </row>
    <row r="39" spans="1:10" ht="47.25" customHeight="1">
      <c r="A39" s="8"/>
      <c r="B39" s="11"/>
      <c r="C39" s="16"/>
      <c r="D39" s="16"/>
      <c r="E39" s="34" t="s">
        <v>32</v>
      </c>
      <c r="F39" s="7">
        <f>F37/F38</f>
        <v>116.41704135119394</v>
      </c>
      <c r="G39" s="16"/>
      <c r="H39" s="16"/>
      <c r="I39" s="16"/>
      <c r="J39" s="16"/>
    </row>
    <row r="40" spans="1:10" ht="54.75" customHeight="1">
      <c r="A40" s="8"/>
      <c r="B40" s="11"/>
      <c r="C40" s="16"/>
      <c r="D40" s="16"/>
      <c r="E40" s="34" t="s">
        <v>33</v>
      </c>
      <c r="F40" s="7">
        <f>F36-F37</f>
        <v>399776.12</v>
      </c>
      <c r="G40" s="16"/>
      <c r="H40" s="16"/>
      <c r="I40" s="16"/>
      <c r="J40" s="16"/>
    </row>
    <row r="41" spans="1:10" ht="73.5" customHeight="1">
      <c r="A41" s="8"/>
      <c r="B41" s="11"/>
      <c r="C41" s="16"/>
      <c r="D41" s="16"/>
      <c r="E41" s="35" t="s">
        <v>40</v>
      </c>
      <c r="F41" s="7">
        <f>G35</f>
        <v>18845</v>
      </c>
      <c r="G41" s="16"/>
      <c r="H41" s="16"/>
      <c r="I41" s="16"/>
      <c r="J41" s="16"/>
    </row>
    <row r="42" spans="1:10" ht="64.5" customHeight="1">
      <c r="A42" s="8"/>
      <c r="B42" s="11"/>
      <c r="C42" s="19"/>
      <c r="D42" s="16"/>
      <c r="E42" s="34" t="s">
        <v>34</v>
      </c>
      <c r="F42" s="7">
        <f>F40/F41</f>
        <v>21.213909259750597</v>
      </c>
      <c r="G42" s="16"/>
      <c r="H42" s="16"/>
      <c r="I42" s="16"/>
      <c r="J42" s="16"/>
    </row>
    <row r="43" spans="2:5" ht="18.75">
      <c r="B43" s="12"/>
      <c r="C43" s="9"/>
      <c r="D43" s="13"/>
      <c r="E43" s="9"/>
    </row>
    <row r="44" spans="2:5" ht="18.75">
      <c r="B44" s="12"/>
      <c r="C44" s="9"/>
      <c r="D44" s="13"/>
      <c r="E44" s="9"/>
    </row>
    <row r="45" spans="2:5" ht="18.75">
      <c r="B45" s="12"/>
      <c r="C45" s="9"/>
      <c r="D45" s="13"/>
      <c r="E45" s="9"/>
    </row>
    <row r="46" spans="2:5" ht="18.75">
      <c r="B46" s="12"/>
      <c r="D46" s="9"/>
      <c r="E46" s="9"/>
    </row>
    <row r="47" spans="2:5" ht="18.75">
      <c r="B47" s="13"/>
      <c r="D47" s="9"/>
      <c r="E47" s="9"/>
    </row>
    <row r="53" spans="9:10" ht="12.75">
      <c r="I53" s="23"/>
      <c r="J53" s="23"/>
    </row>
  </sheetData>
  <sheetProtection/>
  <mergeCells count="2">
    <mergeCell ref="C6:D6"/>
    <mergeCell ref="E6:H6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2021-04-02T08:33:01Z</cp:lastPrinted>
  <dcterms:created xsi:type="dcterms:W3CDTF">2004-01-09T07:03:24Z</dcterms:created>
  <dcterms:modified xsi:type="dcterms:W3CDTF">2021-07-06T15:33:31Z</dcterms:modified>
  <cp:category/>
  <cp:version/>
  <cp:contentType/>
  <cp:contentStatus/>
</cp:coreProperties>
</file>